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cured\Downloads\"/>
    </mc:Choice>
  </mc:AlternateContent>
  <xr:revisionPtr revIDLastSave="0" documentId="8_{82309327-BED7-48F2-8EE4-93EC23A84EC8}" xr6:coauthVersionLast="45" xr6:coauthVersionMax="45" xr10:uidLastSave="{00000000-0000-0000-0000-000000000000}"/>
  <workbookProtection workbookPassword="E830" lockStructure="1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DENTIST">Sheet1!$A$16:$A$23</definedName>
    <definedName name="MEDINS">Sheet1!$A$2:$A$15</definedName>
    <definedName name="_xlnm.Print_Area" localSheetId="0">Sheet1!$C$1:$J$28</definedName>
    <definedName name="PT">Sheet1!$B$35:$B$41</definedName>
    <definedName name="Viz">Sheet1!$A$24:$A$29</definedName>
  </definedNames>
  <calcPr calcId="191029"/>
  <webPublishObjects count="1">
    <webPublishObject id="13121" divId="testbenefits calculator 2010_13121" destinationFile="I:\testbenefits calculator 2010.mht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" l="1"/>
  <c r="A31" i="1"/>
  <c r="A49" i="1" l="1"/>
  <c r="A43" i="1"/>
  <c r="A45" i="1"/>
  <c r="E7" i="1" l="1"/>
  <c r="E6" i="1"/>
  <c r="A47" i="1" l="1"/>
  <c r="E21" i="1"/>
  <c r="E18" i="1" l="1"/>
  <c r="E13" i="1" l="1"/>
  <c r="A44" i="1" l="1"/>
  <c r="E8" i="1"/>
  <c r="A48" i="1" l="1"/>
  <c r="E14" i="1" s="1"/>
  <c r="E15" i="1" l="1"/>
  <c r="E20" i="1" s="1"/>
  <c r="E24" i="1" l="1"/>
  <c r="E23" i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Estacion, Enrique</author>
  </authors>
  <commentList>
    <comment ref="A4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Estacion, Enrique:</t>
        </r>
        <r>
          <rPr>
            <sz val="9"/>
            <color indexed="81"/>
            <rFont val="Tahoma"/>
            <family val="2"/>
          </rPr>
          <t xml:space="preserve">
teamsters temporary subsidy E6 subtotal (counters A43)</t>
        </r>
      </text>
    </comment>
  </commentList>
</comments>
</file>

<file path=xl/sharedStrings.xml><?xml version="1.0" encoding="utf-8"?>
<sst xmlns="http://schemas.openxmlformats.org/spreadsheetml/2006/main" count="50" uniqueCount="46">
  <si>
    <t>2020 Health Benefit Bi-weekly Cost Calculator</t>
  </si>
  <si>
    <t>Choose Health Plan</t>
  </si>
  <si>
    <t>Opt Out of Medical</t>
  </si>
  <si>
    <t>BLUE SHIELD HMO Emp Only</t>
  </si>
  <si>
    <t>If part time, select scheduled hours:</t>
  </si>
  <si>
    <t>Error, Select Unit</t>
  </si>
  <si>
    <t>BLUE SHIELD HMO Emp + 1</t>
  </si>
  <si>
    <t>BLUE SHIELD HMO Emp + 2</t>
  </si>
  <si>
    <t>KP HMO Emp + 2</t>
  </si>
  <si>
    <t>KP HMO Emp Only</t>
  </si>
  <si>
    <t>Court Paid Medical Subsidy*</t>
  </si>
  <si>
    <t>KP HMO Emp + 1</t>
  </si>
  <si>
    <t>Net Cost</t>
  </si>
  <si>
    <t>BLUE SHIELD PPO Emp Only</t>
  </si>
  <si>
    <t>BLUE SHIELD PPO Emp + 1</t>
  </si>
  <si>
    <t>BLUE SHIELD PPO Emp + 2</t>
  </si>
  <si>
    <t>BLUE SHIELD TRIO Emp Only</t>
  </si>
  <si>
    <t>DELTA  PPO Emp + 2</t>
  </si>
  <si>
    <t>BLUE SHIELD TRIO Emp + 1</t>
  </si>
  <si>
    <t xml:space="preserve"> Court Paid Dental Subsidy*</t>
  </si>
  <si>
    <t>BLUE SHIELD TRIO Emp + 2</t>
  </si>
  <si>
    <t>Choose Dental Plan</t>
  </si>
  <si>
    <t>Opt Out of Dental</t>
  </si>
  <si>
    <t>Subsidized* Cost</t>
  </si>
  <si>
    <t>DELTACARE HMO Emp only</t>
  </si>
  <si>
    <t>Exempt Emp,+1 or more</t>
  </si>
  <si>
    <t>DELTACARE HMO emp + 1</t>
  </si>
  <si>
    <t>DELTACARE HMO Emp + 2</t>
  </si>
  <si>
    <t>Subtotal For All Benefits</t>
  </si>
  <si>
    <t>DELTA  PPO Emp Only</t>
  </si>
  <si>
    <t>Flex Benefit Applied**</t>
  </si>
  <si>
    <t>DELTA  PPO Emp + 1</t>
  </si>
  <si>
    <t>Estimated Bi-Weekly Out of Pocket</t>
  </si>
  <si>
    <t>Choose Vision Plan</t>
  </si>
  <si>
    <t xml:space="preserve">Bi-Weekly Surplus Flex Benefit Dollars                                    Payable As Taxable Compensation **                 </t>
  </si>
  <si>
    <t>Eyemed Emp Only</t>
  </si>
  <si>
    <r>
      <t>Approx.  Monthly Cost after Subsidies &amp; Flex Dollars</t>
    </r>
    <r>
      <rPr>
        <b/>
        <sz val="9"/>
        <color theme="1" tint="0.499984740745262"/>
        <rFont val="Arial"/>
        <family val="2"/>
      </rPr>
      <t>**</t>
    </r>
    <r>
      <rPr>
        <sz val="9"/>
        <color theme="1" tint="0.499984740745262"/>
        <rFont val="Arial"/>
        <family val="2"/>
      </rPr>
      <t xml:space="preserve"> :  </t>
    </r>
  </si>
  <si>
    <t>Eyemed Emp + Spouse</t>
  </si>
  <si>
    <r>
      <t xml:space="preserve">*Based on </t>
    </r>
    <r>
      <rPr>
        <i/>
        <u/>
        <sz val="9"/>
        <color theme="0" tint="-0.499984740745262"/>
        <rFont val="Calibri"/>
        <family val="2"/>
        <scheme val="minor"/>
      </rPr>
      <t>Full-Time Employee</t>
    </r>
    <r>
      <rPr>
        <i/>
        <sz val="9"/>
        <color theme="0" tint="-0.499984740745262"/>
        <rFont val="Calibri"/>
        <family val="2"/>
        <scheme val="minor"/>
      </rPr>
      <t xml:space="preserve"> benefit rates; maximum subsidy applied until zero.</t>
    </r>
  </si>
  <si>
    <t>Eyemed Emp + Child(ren)</t>
  </si>
  <si>
    <t>** When applicable, remaining flex dollars are applied to AD&amp;D/Supplemental Life Premiums. Actual out of pocket costs and/or flex dollar balances may differ from what is shown here due to other factors. Please contact your HR Assistant for assistance.</t>
  </si>
  <si>
    <t>Eyemed Emp + Family</t>
  </si>
  <si>
    <t>Med</t>
  </si>
  <si>
    <t>Dental</t>
  </si>
  <si>
    <t>Flex</t>
  </si>
  <si>
    <t>SEIU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</si>
</sst>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;[Red]&quot;$&quot;#,##0.00"/>
    <numFmt numFmtId="166" formatCode="0.000"/>
  </numFmts>
  <fonts count="4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theme="4" tint="0.59999389629810485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18"/>
      <name val="Calibri"/>
      <family val="2"/>
      <scheme val="minor"/>
    </font>
    <font>
      <sz val="12"/>
      <name val="Calibri"/>
      <family val="2"/>
      <scheme val="minor"/>
    </font>
    <font>
      <sz val="14"/>
      <color indexed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color rgb="FFFF0000"/>
      <name val="Arial"/>
      <family val="2"/>
    </font>
    <font>
      <sz val="10"/>
      <color theme="6" tint="-0.499984740745262"/>
      <name val="Arial"/>
      <family val="2"/>
    </font>
    <font>
      <sz val="10"/>
      <color theme="3"/>
      <name val="Arial"/>
      <family val="2"/>
    </font>
    <font>
      <b/>
      <sz val="14"/>
      <color rgb="FFFF0000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B050"/>
      <name val="Arial"/>
      <family val="2"/>
    </font>
    <font>
      <b/>
      <sz val="12"/>
      <color rgb="FFFFC000"/>
      <name val="Arial"/>
      <family val="2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sz val="10"/>
      <color theme="1" tint="0.499984740745262"/>
      <name val="Calibri"/>
      <family val="2"/>
      <scheme val="minor"/>
    </font>
    <font>
      <b/>
      <sz val="20"/>
      <color theme="4" tint="0.79998168889431442"/>
      <name val="Arial"/>
      <family val="2"/>
    </font>
    <font>
      <i/>
      <sz val="9"/>
      <color theme="0" tint="-0.499984740745262"/>
      <name val="Calibri"/>
      <family val="2"/>
      <scheme val="minor"/>
    </font>
    <font>
      <i/>
      <u/>
      <sz val="9"/>
      <color theme="0" tint="-0.499984740745262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20"/>
      <color theme="3" tint="0.59999389629810485"/>
      <name val="Arial"/>
      <family val="2"/>
    </font>
    <font>
      <sz val="16"/>
      <color theme="1" tint="0.34998626667073579"/>
      <name val="Segoe UI Light"/>
      <family val="2"/>
    </font>
    <font>
      <sz val="12"/>
      <color theme="1" tint="0.34998626667073579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FF00"/>
      <name val="Arial"/>
      <family val="2"/>
    </font>
    <font>
      <i/>
      <sz val="10"/>
      <color rgb="FF0070C0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4.9989318521683403E-2"/>
      <name val="Arial"/>
      <family val="2"/>
    </font>
    <font>
      <sz val="14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Protection="1"/>
    <xf numFmtId="0" fontId="3" fillId="3" borderId="0" xfId="0" applyFont="1" applyFill="1" applyBorder="1" applyAlignment="1" applyProtection="1">
      <alignment horizontal="right"/>
    </xf>
    <xf numFmtId="0" fontId="0" fillId="3" borderId="0" xfId="0" applyFill="1" applyBorder="1" applyProtection="1"/>
    <xf numFmtId="164" fontId="12" fillId="3" borderId="0" xfId="0" applyNumberFormat="1" applyFont="1" applyFill="1" applyBorder="1" applyProtection="1"/>
    <xf numFmtId="0" fontId="9" fillId="3" borderId="0" xfId="0" applyFont="1" applyFill="1" applyBorder="1" applyProtection="1"/>
    <xf numFmtId="164" fontId="7" fillId="3" borderId="0" xfId="0" applyNumberFormat="1" applyFont="1" applyFill="1" applyBorder="1" applyProtection="1"/>
    <xf numFmtId="0" fontId="6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/>
    </xf>
    <xf numFmtId="164" fontId="8" fillId="3" borderId="0" xfId="0" applyNumberFormat="1" applyFont="1" applyFill="1" applyBorder="1" applyProtection="1"/>
    <xf numFmtId="165" fontId="12" fillId="3" borderId="0" xfId="0" applyNumberFormat="1" applyFont="1" applyFill="1" applyBorder="1" applyProtection="1"/>
    <xf numFmtId="0" fontId="0" fillId="3" borderId="0" xfId="0" applyFill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horizontal="right"/>
    </xf>
    <xf numFmtId="0" fontId="22" fillId="3" borderId="0" xfId="0" applyFont="1" applyFill="1" applyBorder="1" applyAlignment="1" applyProtection="1">
      <alignment horizontal="right"/>
    </xf>
    <xf numFmtId="0" fontId="24" fillId="3" borderId="0" xfId="0" applyFont="1" applyFill="1" applyBorder="1" applyAlignment="1" applyProtection="1">
      <alignment horizontal="right" wrapText="1"/>
    </xf>
    <xf numFmtId="164" fontId="26" fillId="3" borderId="0" xfId="0" applyNumberFormat="1" applyFont="1" applyFill="1" applyBorder="1" applyAlignment="1" applyProtection="1">
      <alignment horizontal="right"/>
    </xf>
    <xf numFmtId="0" fontId="23" fillId="3" borderId="0" xfId="0" applyFont="1" applyFill="1" applyProtection="1"/>
    <xf numFmtId="164" fontId="23" fillId="3" borderId="0" xfId="0" applyNumberFormat="1" applyFont="1" applyFill="1" applyAlignment="1" applyProtection="1">
      <alignment horizontal="left"/>
    </xf>
    <xf numFmtId="0" fontId="14" fillId="3" borderId="0" xfId="0" applyFont="1" applyFill="1" applyProtection="1"/>
    <xf numFmtId="0" fontId="14" fillId="3" borderId="0" xfId="0" applyFont="1" applyFill="1" applyBorder="1" applyProtection="1"/>
    <xf numFmtId="20" fontId="14" fillId="3" borderId="0" xfId="0" applyNumberFormat="1" applyFont="1" applyFill="1" applyBorder="1" applyProtection="1"/>
    <xf numFmtId="0" fontId="16" fillId="3" borderId="0" xfId="0" applyFont="1" applyFill="1" applyAlignment="1" applyProtection="1">
      <alignment wrapText="1"/>
    </xf>
    <xf numFmtId="0" fontId="15" fillId="3" borderId="0" xfId="0" applyFont="1" applyFill="1" applyProtection="1"/>
    <xf numFmtId="0" fontId="15" fillId="3" borderId="0" xfId="0" applyFont="1" applyFill="1" applyAlignment="1" applyProtection="1">
      <alignment wrapText="1"/>
    </xf>
    <xf numFmtId="0" fontId="16" fillId="3" borderId="0" xfId="0" applyFont="1" applyFill="1" applyProtection="1"/>
    <xf numFmtId="2" fontId="0" fillId="3" borderId="0" xfId="0" applyNumberFormat="1" applyFill="1" applyProtection="1"/>
    <xf numFmtId="164" fontId="12" fillId="4" borderId="0" xfId="0" applyNumberFormat="1" applyFont="1" applyFill="1" applyBorder="1" applyProtection="1"/>
    <xf numFmtId="164" fontId="13" fillId="4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30" fillId="3" borderId="0" xfId="0" applyFont="1" applyFill="1" applyBorder="1" applyAlignment="1" applyProtection="1">
      <alignment horizontal="right" vertical="top"/>
    </xf>
    <xf numFmtId="0" fontId="30" fillId="3" borderId="0" xfId="0" applyFont="1" applyFill="1" applyBorder="1" applyAlignment="1" applyProtection="1">
      <alignment horizontal="right" vertical="center" wrapText="1"/>
    </xf>
    <xf numFmtId="164" fontId="27" fillId="2" borderId="0" xfId="0" applyNumberFormat="1" applyFont="1" applyFill="1" applyBorder="1" applyAlignment="1" applyProtection="1">
      <alignment horizontal="right"/>
    </xf>
    <xf numFmtId="165" fontId="31" fillId="2" borderId="0" xfId="0" applyNumberFormat="1" applyFont="1" applyFill="1" applyBorder="1" applyAlignment="1" applyProtection="1">
      <alignment horizontal="right"/>
    </xf>
    <xf numFmtId="165" fontId="12" fillId="3" borderId="1" xfId="0" applyNumberFormat="1" applyFont="1" applyFill="1" applyBorder="1" applyProtection="1"/>
    <xf numFmtId="164" fontId="12" fillId="3" borderId="2" xfId="0" applyNumberFormat="1" applyFont="1" applyFill="1" applyBorder="1" applyProtection="1"/>
    <xf numFmtId="164" fontId="33" fillId="3" borderId="2" xfId="0" applyNumberFormat="1" applyFont="1" applyFill="1" applyBorder="1" applyProtection="1"/>
    <xf numFmtId="0" fontId="0" fillId="3" borderId="3" xfId="0" applyFill="1" applyBorder="1" applyProtection="1"/>
    <xf numFmtId="2" fontId="0" fillId="3" borderId="3" xfId="0" applyNumberFormat="1" applyFill="1" applyBorder="1" applyProtection="1"/>
    <xf numFmtId="2" fontId="2" fillId="3" borderId="3" xfId="0" applyNumberFormat="1" applyFont="1" applyFill="1" applyBorder="1" applyProtection="1"/>
    <xf numFmtId="2" fontId="0" fillId="6" borderId="3" xfId="0" applyNumberFormat="1" applyFill="1" applyBorder="1" applyProtection="1"/>
    <xf numFmtId="2" fontId="2" fillId="6" borderId="3" xfId="0" applyNumberFormat="1" applyFont="1" applyFill="1" applyBorder="1" applyProtection="1"/>
    <xf numFmtId="0" fontId="0" fillId="6" borderId="3" xfId="0" applyFill="1" applyBorder="1" applyProtection="1"/>
    <xf numFmtId="2" fontId="0" fillId="5" borderId="3" xfId="0" applyNumberFormat="1" applyFill="1" applyBorder="1" applyProtection="1"/>
    <xf numFmtId="166" fontId="0" fillId="5" borderId="3" xfId="0" applyNumberFormat="1" applyFill="1" applyBorder="1" applyProtection="1"/>
    <xf numFmtId="0" fontId="2" fillId="2" borderId="3" xfId="0" applyFont="1" applyFill="1" applyBorder="1" applyProtection="1"/>
    <xf numFmtId="2" fontId="0" fillId="2" borderId="3" xfId="0" applyNumberFormat="1" applyFill="1" applyBorder="1" applyProtection="1"/>
    <xf numFmtId="0" fontId="0" fillId="2" borderId="3" xfId="0" applyFill="1" applyBorder="1" applyProtection="1"/>
    <xf numFmtId="49" fontId="2" fillId="2" borderId="3" xfId="0" applyNumberFormat="1" applyFont="1" applyFill="1" applyBorder="1" applyProtection="1"/>
    <xf numFmtId="49" fontId="0" fillId="2" borderId="3" xfId="0" applyNumberFormat="1" applyFill="1" applyBorder="1" applyProtection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2" fillId="7" borderId="3" xfId="0" applyFont="1" applyFill="1" applyBorder="1" applyProtection="1"/>
    <xf numFmtId="2" fontId="0" fillId="7" borderId="3" xfId="0" applyNumberFormat="1" applyFill="1" applyBorder="1" applyProtection="1"/>
    <xf numFmtId="0" fontId="0" fillId="7" borderId="3" xfId="0" applyFill="1" applyBorder="1" applyProtection="1"/>
    <xf numFmtId="0" fontId="34" fillId="2" borderId="0" xfId="0" applyFont="1" applyFill="1" applyProtection="1">
      <protection locked="0"/>
    </xf>
    <xf numFmtId="0" fontId="37" fillId="9" borderId="3" xfId="0" applyFont="1" applyFill="1" applyBorder="1" applyProtection="1"/>
    <xf numFmtId="2" fontId="0" fillId="10" borderId="3" xfId="0" applyNumberFormat="1" applyFill="1" applyBorder="1" applyProtection="1"/>
    <xf numFmtId="2" fontId="0" fillId="0" borderId="3" xfId="0" applyNumberFormat="1" applyFill="1" applyBorder="1" applyProtection="1"/>
    <xf numFmtId="0" fontId="14" fillId="8" borderId="0" xfId="0" applyFont="1" applyFill="1" applyProtection="1"/>
    <xf numFmtId="0" fontId="39" fillId="3" borderId="0" xfId="0" applyFont="1" applyFill="1" applyAlignment="1" applyProtection="1">
      <alignment horizontal="right"/>
    </xf>
    <xf numFmtId="0" fontId="40" fillId="3" borderId="0" xfId="0" applyFont="1" applyFill="1" applyProtection="1"/>
    <xf numFmtId="0" fontId="38" fillId="3" borderId="0" xfId="0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left" vertical="top" wrapText="1"/>
    </xf>
    <xf numFmtId="0" fontId="28" fillId="3" borderId="0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7">
    <dxf>
      <font>
        <color theme="3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00B050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  <color rgb="FFFCFCFA"/>
      <color rgb="FFF5F5EF"/>
      <color rgb="FFFFCC00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542926</xdr:colOff>
      <xdr:row>1</xdr:row>
      <xdr:rowOff>19051</xdr:rowOff>
    </xdr:from>
    <xdr:to>
      <xdr:col>10</xdr:col>
      <xdr:colOff>428625</xdr:colOff>
      <xdr:row>25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05726" y="19051"/>
          <a:ext cx="2324099" cy="6334124"/>
        </a:xfrm>
        <a:prstGeom prst="rect">
          <a:avLst/>
        </a:prstGeom>
        <a:noFill/>
        <a:ln>
          <a:noFill/>
        </a:ln>
        <a:effectLst/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tx1">
                  <a:lumMod val="65000"/>
                  <a:lumOff val="35000"/>
                </a:schemeClr>
              </a:solidFill>
            </a:rPr>
            <a:t>2020 Bi-weekly</a:t>
          </a:r>
        </a:p>
        <a:p>
          <a:pPr algn="l"/>
          <a:r>
            <a:rPr lang="en-US" sz="1000" b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Insurance R</a:t>
          </a:r>
          <a:r>
            <a:rPr lang="en-US" sz="1000" b="1">
              <a:solidFill>
                <a:schemeClr val="tx1">
                  <a:lumMod val="65000"/>
                  <a:lumOff val="35000"/>
                </a:schemeClr>
              </a:solidFill>
            </a:rPr>
            <a:t>ates</a:t>
          </a:r>
        </a:p>
        <a:p>
          <a:pPr algn="l"/>
          <a:endParaRPr lang="en-US" sz="1000" b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1000" b="1" u="sng">
              <a:solidFill>
                <a:srgbClr val="0070C0"/>
              </a:solidFill>
            </a:rPr>
            <a:t>BLUE</a:t>
          </a:r>
          <a:r>
            <a:rPr lang="en-US" sz="1000" b="1" u="sng" baseline="0">
              <a:solidFill>
                <a:srgbClr val="0070C0"/>
              </a:solidFill>
            </a:rPr>
            <a:t> SHIELD</a:t>
          </a:r>
          <a:r>
            <a:rPr lang="en-US" sz="1000" b="1" u="sng">
              <a:solidFill>
                <a:srgbClr val="0070C0"/>
              </a:solidFill>
            </a:rPr>
            <a:t> HMO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Only: $365.11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+ 1:    $730.25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+ 2:    $1,029.22</a:t>
          </a:r>
        </a:p>
        <a:p>
          <a:pPr algn="l"/>
          <a:endParaRPr lang="en-US" sz="1000" b="0">
            <a:solidFill>
              <a:srgbClr val="0070C0"/>
            </a:solidFill>
          </a:endParaRPr>
        </a:p>
        <a:p>
          <a:pPr algn="l"/>
          <a:r>
            <a:rPr lang="en-US" sz="1000" b="1" u="sng">
              <a:solidFill>
                <a:srgbClr val="0070C0"/>
              </a:solidFill>
            </a:rPr>
            <a:t>BLUE</a:t>
          </a:r>
          <a:r>
            <a:rPr lang="en-US" sz="1000" b="1" u="sng" baseline="0">
              <a:solidFill>
                <a:srgbClr val="0070C0"/>
              </a:solidFill>
            </a:rPr>
            <a:t> SHIELD TRIO</a:t>
          </a:r>
          <a:endParaRPr lang="en-US" sz="1000" b="1" u="sng">
            <a:solidFill>
              <a:srgbClr val="0070C0"/>
            </a:solidFill>
          </a:endParaRPr>
        </a:p>
        <a:p>
          <a:pPr algn="l"/>
          <a:r>
            <a:rPr lang="en-US" sz="1000" b="0">
              <a:solidFill>
                <a:srgbClr val="0070C0"/>
              </a:solidFill>
            </a:rPr>
            <a:t>Emp Only: $306.86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+ 1:    $613.74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+ 2:    $865.01</a:t>
          </a:r>
        </a:p>
        <a:p>
          <a:pPr algn="l"/>
          <a:endParaRPr lang="en-US" sz="1000" b="1">
            <a:solidFill>
              <a:srgbClr val="0070C0"/>
            </a:solidFill>
          </a:endParaRPr>
        </a:p>
        <a:p>
          <a:pPr algn="l"/>
          <a:r>
            <a:rPr lang="en-US" sz="1000" b="1" u="sng">
              <a:solidFill>
                <a:srgbClr val="0070C0"/>
              </a:solidFill>
            </a:rPr>
            <a:t>BLUE SHIELD</a:t>
          </a:r>
          <a:r>
            <a:rPr lang="en-US" sz="1000" b="1" u="sng" baseline="0">
              <a:solidFill>
                <a:srgbClr val="0070C0"/>
              </a:solidFill>
            </a:rPr>
            <a:t> </a:t>
          </a:r>
          <a:r>
            <a:rPr lang="en-US" sz="1000" b="1" u="sng">
              <a:solidFill>
                <a:srgbClr val="0070C0"/>
              </a:solidFill>
            </a:rPr>
            <a:t>PPO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Only:    $824.89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+ 1:    $1,649.79</a:t>
          </a:r>
        </a:p>
        <a:p>
          <a:pPr algn="l"/>
          <a:r>
            <a:rPr lang="en-US" sz="1000" b="0">
              <a:solidFill>
                <a:srgbClr val="0070C0"/>
              </a:solidFill>
            </a:rPr>
            <a:t>Emp + 2:    $2,325.25</a:t>
          </a:r>
        </a:p>
        <a:p>
          <a:pPr algn="l"/>
          <a:endParaRPr lang="en-US" sz="1000" b="1" u="sng">
            <a:solidFill>
              <a:schemeClr val="bg1">
                <a:lumMod val="50000"/>
              </a:schemeClr>
            </a:solidFill>
          </a:endParaRPr>
        </a:p>
        <a:p>
          <a:r>
            <a:rPr lang="en-US" sz="1000" b="1" i="0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KAISER HMO</a:t>
          </a:r>
          <a:endParaRPr lang="en-US" sz="1000">
            <a:solidFill>
              <a:srgbClr val="002060"/>
            </a:solidFill>
            <a:effectLst/>
          </a:endParaRPr>
        </a:p>
        <a:p>
          <a:r>
            <a:rPr lang="en-US" sz="1000" b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Emp Only: $294.00</a:t>
          </a:r>
          <a:endParaRPr lang="en-US" sz="1000">
            <a:solidFill>
              <a:srgbClr val="002060"/>
            </a:solidFill>
            <a:effectLst/>
          </a:endParaRPr>
        </a:p>
        <a:p>
          <a:r>
            <a:rPr lang="en-US" sz="1000" b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Emp + 1:    $588.00</a:t>
          </a:r>
          <a:endParaRPr lang="en-US" sz="1000">
            <a:solidFill>
              <a:srgbClr val="002060"/>
            </a:solidFill>
            <a:effectLst/>
          </a:endParaRPr>
        </a:p>
        <a:p>
          <a:r>
            <a:rPr lang="en-US" sz="1000" b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Emp + 2:    $832.02</a:t>
          </a:r>
          <a:endParaRPr lang="en-US" sz="1000">
            <a:solidFill>
              <a:srgbClr val="002060"/>
            </a:solidFill>
            <a:effectLst/>
          </a:endParaRPr>
        </a:p>
        <a:p>
          <a:pPr algn="l"/>
          <a:endParaRPr lang="en-US" sz="1000" b="1" u="sng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1000" b="1" u="sng">
              <a:solidFill>
                <a:srgbClr val="00B050"/>
              </a:solidFill>
            </a:rPr>
            <a:t>DELTACARE HMO</a:t>
          </a:r>
        </a:p>
        <a:p>
          <a:pPr algn="l"/>
          <a:r>
            <a:rPr lang="en-US" sz="1000" b="0">
              <a:solidFill>
                <a:srgbClr val="00B050"/>
              </a:solidFill>
            </a:rPr>
            <a:t>Emp only:    $7.05</a:t>
          </a:r>
        </a:p>
        <a:p>
          <a:pPr algn="l"/>
          <a:r>
            <a:rPr lang="en-US" sz="1000" b="0">
              <a:solidFill>
                <a:srgbClr val="00B050"/>
              </a:solidFill>
            </a:rPr>
            <a:t>Emp + 1:    $13.45</a:t>
          </a:r>
        </a:p>
        <a:p>
          <a:pPr algn="l"/>
          <a:r>
            <a:rPr lang="en-US" sz="1000" b="0" baseline="0">
              <a:solidFill>
                <a:srgbClr val="00B050"/>
              </a:solidFill>
            </a:rPr>
            <a:t>E</a:t>
          </a:r>
          <a:r>
            <a:rPr lang="en-US" sz="1000" b="0">
              <a:solidFill>
                <a:srgbClr val="00B050"/>
              </a:solidFill>
            </a:rPr>
            <a:t>mp + 2:    $20.94</a:t>
          </a:r>
        </a:p>
        <a:p>
          <a:pPr algn="l"/>
          <a:endParaRPr lang="en-US" sz="1000" b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US" sz="1000" b="1" u="sng">
              <a:solidFill>
                <a:srgbClr val="00B050"/>
              </a:solidFill>
            </a:rPr>
            <a:t>DELTA DENTAL PPO</a:t>
          </a:r>
        </a:p>
        <a:p>
          <a:pPr algn="l"/>
          <a:r>
            <a:rPr lang="en-US" sz="1000" b="0">
              <a:solidFill>
                <a:srgbClr val="00B050"/>
              </a:solidFill>
            </a:rPr>
            <a:t>Emp Only: $24.72</a:t>
          </a:r>
        </a:p>
        <a:p>
          <a:pPr algn="l"/>
          <a:r>
            <a:rPr lang="en-US" sz="1000" b="0">
              <a:solidFill>
                <a:srgbClr val="00B050"/>
              </a:solidFill>
            </a:rPr>
            <a:t>Emp + 1:    $44.17</a:t>
          </a:r>
        </a:p>
        <a:p>
          <a:pPr algn="l"/>
          <a:r>
            <a:rPr lang="en-US" sz="1000" b="0">
              <a:solidFill>
                <a:srgbClr val="00B050"/>
              </a:solidFill>
            </a:rPr>
            <a:t>Emp + 2:    $73.25</a:t>
          </a:r>
        </a:p>
        <a:p>
          <a:pPr algn="l"/>
          <a:endParaRPr lang="en-US" sz="1000" b="1">
            <a:solidFill>
              <a:schemeClr val="bg1">
                <a:lumMod val="50000"/>
              </a:schemeClr>
            </a:solidFill>
          </a:endParaRPr>
        </a:p>
        <a:p>
          <a:pPr marL="0" indent="0" algn="l"/>
          <a:r>
            <a:rPr lang="en-US" sz="1000" b="1" u="sng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EYEMED VISION SUBSIDIZED </a:t>
          </a:r>
          <a:r>
            <a:rPr lang="en-US" sz="1000" b="1" u="sng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COST</a:t>
          </a:r>
          <a:endParaRPr lang="en-US" sz="1000" b="1" u="sng">
            <a:solidFill>
              <a:schemeClr val="accent6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00" b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Eyemed Emp Only: $0</a:t>
          </a:r>
        </a:p>
        <a:p>
          <a:pPr marL="0" indent="0" algn="l"/>
          <a:r>
            <a:rPr lang="en-US" sz="1000" b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Eyemed Emp + Spouse: $2.87</a:t>
          </a:r>
        </a:p>
        <a:p>
          <a:pPr marL="0" indent="0" algn="l"/>
          <a:r>
            <a:rPr lang="en-US" sz="1000" b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Eyemed Emp + Child(ren): $3.58</a:t>
          </a:r>
        </a:p>
        <a:p>
          <a:pPr marL="0" indent="0" algn="l"/>
          <a:r>
            <a:rPr lang="en-US" sz="1000" b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rPr>
            <a:t>Eyemed Emp + Family: $7.74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51"/>
  <sheetViews>
    <sheetView tabSelected="1" topLeftCell="C1" zoomScale="115" zoomScaleNormal="115" workbookViewId="0">
      <selection activeCell="D18" sqref="D18"/>
    </sheetView>
  </sheetViews>
  <sheetFormatPr defaultColWidth="9.109375" defaultRowHeight="13.2" x14ac:dyDescent="0.25"/>
  <cols>
    <col min="1" max="1" width="27.33203125" style="2" hidden="1" customWidth="1"/>
    <col min="2" max="2" width="7.5546875" style="30" hidden="1" customWidth="1"/>
    <col min="3" max="3" width="4.109375" style="13" customWidth="1"/>
    <col min="4" max="4" width="46.5546875" style="2" bestFit="1" customWidth="1"/>
    <col min="5" max="5" width="19.109375" style="2" bestFit="1" customWidth="1"/>
    <col min="6" max="6" width="6" style="2" customWidth="1"/>
    <col min="7" max="16384" width="9.109375" style="2"/>
  </cols>
  <sheetData>
    <row r="1" spans="1:6" ht="24.6" x14ac:dyDescent="0.25">
      <c r="D1" s="71" t="s">
        <v>0</v>
      </c>
      <c r="E1" s="71"/>
    </row>
    <row r="2" spans="1:6" ht="17.399999999999999" x14ac:dyDescent="0.3">
      <c r="A2" s="50" t="s">
        <v>1</v>
      </c>
      <c r="B2" s="51">
        <v>0</v>
      </c>
      <c r="C2" s="1"/>
    </row>
    <row r="3" spans="1:6" ht="18" hidden="1" x14ac:dyDescent="0.35">
      <c r="A3" s="52" t="s">
        <v>2</v>
      </c>
      <c r="B3" s="51">
        <v>0</v>
      </c>
      <c r="C3" s="1"/>
      <c r="D3" s="67"/>
      <c r="E3" s="68" t="s">
        <v>45</v>
      </c>
      <c r="F3" s="4"/>
    </row>
    <row r="4" spans="1:6" ht="17.399999999999999" x14ac:dyDescent="0.3">
      <c r="A4" s="53" t="s">
        <v>3</v>
      </c>
      <c r="B4" s="63">
        <v>365.11</v>
      </c>
      <c r="C4" s="3"/>
      <c r="D4" s="65" t="s">
        <v>4</v>
      </c>
      <c r="E4" s="60"/>
      <c r="F4" s="66" t="s">
        <v>5</v>
      </c>
    </row>
    <row r="5" spans="1:6" ht="17.399999999999999" x14ac:dyDescent="0.3">
      <c r="A5" s="53" t="s">
        <v>6</v>
      </c>
      <c r="B5" s="51">
        <v>730.25</v>
      </c>
      <c r="C5" s="33">
        <v>1</v>
      </c>
    </row>
    <row r="6" spans="1:6" ht="18" x14ac:dyDescent="0.35">
      <c r="A6" s="53" t="s">
        <v>7</v>
      </c>
      <c r="B6" s="51">
        <v>1029.22</v>
      </c>
      <c r="C6" s="3"/>
      <c r="D6" s="14" t="s">
        <v>1</v>
      </c>
      <c r="E6" s="31">
        <f>IF(D6=A2,B2,IF(D6=A3,B3,IF(D6=A4,B4,IF(D6=A5,B5,IF(D6=A6,B6,IF(D6=A7,B7,IF(D6=A8,B8, IF(D6=A9,B9, IF(D6=A10,B10, IF(D6=A11,B11, IF(D6=A12,B12, IF(D6=A13,B13, IF(D6=A14,B14,IF(D6=A15,B15))))))))))))))</f>
        <v>0</v>
      </c>
    </row>
    <row r="7" spans="1:6" ht="17.399999999999999" x14ac:dyDescent="0.3">
      <c r="A7" s="54" t="s">
        <v>9</v>
      </c>
      <c r="B7" s="62">
        <v>294</v>
      </c>
      <c r="C7" s="3"/>
      <c r="D7" s="17" t="s">
        <v>10</v>
      </c>
      <c r="E7" s="41">
        <f>IF(E3="Teamsters",A49,A43)</f>
        <v>0</v>
      </c>
    </row>
    <row r="8" spans="1:6" ht="21" x14ac:dyDescent="0.4">
      <c r="A8" s="54" t="s">
        <v>11</v>
      </c>
      <c r="B8" s="62">
        <v>588</v>
      </c>
      <c r="C8" s="3"/>
      <c r="D8" s="18" t="s">
        <v>12</v>
      </c>
      <c r="E8" s="32">
        <f>SUM(E6:E7)</f>
        <v>0</v>
      </c>
    </row>
    <row r="9" spans="1:6" ht="18" x14ac:dyDescent="0.35">
      <c r="A9" s="54" t="s">
        <v>8</v>
      </c>
      <c r="B9" s="62">
        <v>832.02</v>
      </c>
      <c r="C9" s="3"/>
      <c r="D9" s="6"/>
      <c r="E9" s="7"/>
    </row>
    <row r="10" spans="1:6" ht="18" x14ac:dyDescent="0.35">
      <c r="A10" s="53" t="s">
        <v>13</v>
      </c>
      <c r="B10" s="51">
        <v>824.89</v>
      </c>
      <c r="C10" s="3"/>
      <c r="D10" s="6"/>
      <c r="E10" s="7"/>
    </row>
    <row r="11" spans="1:6" ht="18" x14ac:dyDescent="0.35">
      <c r="A11" s="53" t="s">
        <v>14</v>
      </c>
      <c r="B11" s="51">
        <v>1649.79</v>
      </c>
      <c r="C11" s="3"/>
      <c r="D11" s="6"/>
      <c r="E11" s="7"/>
    </row>
    <row r="12" spans="1:6" ht="17.399999999999999" x14ac:dyDescent="0.3">
      <c r="A12" s="53" t="s">
        <v>15</v>
      </c>
      <c r="B12" s="51">
        <v>2325.25</v>
      </c>
      <c r="C12" s="33">
        <v>2</v>
      </c>
      <c r="D12" s="8"/>
      <c r="E12" s="20"/>
    </row>
    <row r="13" spans="1:6" ht="18" x14ac:dyDescent="0.35">
      <c r="A13" s="53" t="s">
        <v>16</v>
      </c>
      <c r="B13" s="51">
        <v>306.86</v>
      </c>
      <c r="C13" s="3"/>
      <c r="D13" s="15" t="s">
        <v>21</v>
      </c>
      <c r="E13" s="31">
        <f>IF(D13=A18,B18, IF(D13=A19,B19, IF(D13=A20,B20, IF(D13=A21,B21, IF(D13=A22,B22, IF(D13=A23,B23, ))))))</f>
        <v>0</v>
      </c>
    </row>
    <row r="14" spans="1:6" ht="17.399999999999999" x14ac:dyDescent="0.3">
      <c r="A14" s="53" t="s">
        <v>18</v>
      </c>
      <c r="B14" s="51">
        <v>613.74</v>
      </c>
      <c r="C14" s="3"/>
      <c r="D14" s="17" t="s">
        <v>19</v>
      </c>
      <c r="E14" s="41">
        <f>IF(E13&lt;1,0,A48)</f>
        <v>0</v>
      </c>
    </row>
    <row r="15" spans="1:6" ht="21" x14ac:dyDescent="0.4">
      <c r="A15" s="53" t="s">
        <v>20</v>
      </c>
      <c r="B15" s="51">
        <v>865.01</v>
      </c>
      <c r="C15" s="3"/>
      <c r="D15" s="18" t="s">
        <v>12</v>
      </c>
      <c r="E15" s="32">
        <f>IF(SUM(E13:E14)&lt;0,0,SUM(E13:E14))</f>
        <v>0</v>
      </c>
    </row>
    <row r="16" spans="1:6" ht="18" x14ac:dyDescent="0.35">
      <c r="A16" s="50" t="s">
        <v>21</v>
      </c>
      <c r="B16" s="51">
        <v>0</v>
      </c>
      <c r="C16" s="3"/>
      <c r="D16" s="9"/>
      <c r="E16" s="5"/>
    </row>
    <row r="17" spans="1:8" ht="17.399999999999999" x14ac:dyDescent="0.3">
      <c r="A17" s="54" t="s">
        <v>22</v>
      </c>
      <c r="B17" s="51">
        <v>0</v>
      </c>
      <c r="C17" s="34">
        <v>3</v>
      </c>
      <c r="D17" s="9"/>
      <c r="E17" s="20" t="s">
        <v>23</v>
      </c>
    </row>
    <row r="18" spans="1:8" ht="21" x14ac:dyDescent="0.4">
      <c r="A18" s="53" t="s">
        <v>24</v>
      </c>
      <c r="B18" s="51">
        <v>7.05</v>
      </c>
      <c r="C18" s="3"/>
      <c r="D18" s="16" t="s">
        <v>33</v>
      </c>
      <c r="E18" s="32">
        <f>IF(D18=A24,B24,IF(D18=A25,B25,IF(D18=A26,B26,IF(D18=A27,B27,IF(D18=A28,B28,IF(D18=A29,B29,))))))</f>
        <v>0</v>
      </c>
    </row>
    <row r="19" spans="1:8" ht="17.399999999999999" x14ac:dyDescent="0.3">
      <c r="A19" s="53" t="s">
        <v>26</v>
      </c>
      <c r="B19" s="51">
        <v>13.45</v>
      </c>
      <c r="C19" s="3"/>
      <c r="D19" s="10"/>
      <c r="E19" s="11"/>
    </row>
    <row r="20" spans="1:8" ht="18" x14ac:dyDescent="0.35">
      <c r="A20" s="53" t="s">
        <v>27</v>
      </c>
      <c r="B20" s="51">
        <v>20.94</v>
      </c>
      <c r="C20" s="3"/>
      <c r="D20" s="17" t="s">
        <v>28</v>
      </c>
      <c r="E20" s="40">
        <f>SUM(E8,E15, E18)</f>
        <v>0</v>
      </c>
    </row>
    <row r="21" spans="1:8" ht="18.600000000000001" thickBot="1" x14ac:dyDescent="0.4">
      <c r="A21" s="53" t="s">
        <v>29</v>
      </c>
      <c r="B21" s="51">
        <v>24.72</v>
      </c>
      <c r="C21" s="2"/>
      <c r="D21" s="17" t="s">
        <v>30</v>
      </c>
      <c r="E21" s="39">
        <f>A45</f>
        <v>-200</v>
      </c>
      <c r="H21" s="4"/>
    </row>
    <row r="22" spans="1:8" ht="18.600000000000001" thickTop="1" x14ac:dyDescent="0.35">
      <c r="A22" s="53" t="s">
        <v>31</v>
      </c>
      <c r="B22" s="51">
        <v>44.17</v>
      </c>
      <c r="C22" s="3"/>
      <c r="D22" s="21"/>
      <c r="E22" s="12"/>
    </row>
    <row r="23" spans="1:8" ht="21.75" customHeight="1" x14ac:dyDescent="0.4">
      <c r="A23" s="53" t="s">
        <v>17</v>
      </c>
      <c r="B23" s="51">
        <v>73.25</v>
      </c>
      <c r="D23" s="35" t="s">
        <v>32</v>
      </c>
      <c r="E23" s="37">
        <f>IF(SUM(E20:E21)&gt;0,SUM(E20:E21),0)</f>
        <v>0</v>
      </c>
    </row>
    <row r="24" spans="1:8" ht="28.2" customHeight="1" x14ac:dyDescent="0.4">
      <c r="A24" s="53" t="s">
        <v>33</v>
      </c>
      <c r="B24" s="51">
        <v>0</v>
      </c>
      <c r="D24" s="36" t="s">
        <v>34</v>
      </c>
      <c r="E24" s="38">
        <f>IF(SUM(E20:E21)&gt;0,0,SUM(E20:E21))</f>
        <v>-200</v>
      </c>
    </row>
    <row r="25" spans="1:8" ht="18" customHeight="1" x14ac:dyDescent="0.25">
      <c r="A25" s="50" t="s">
        <v>35</v>
      </c>
      <c r="B25" s="51">
        <v>0</v>
      </c>
      <c r="C25" s="2"/>
      <c r="D25" s="19" t="s">
        <v>36</v>
      </c>
      <c r="E25" s="22">
        <f>(E23*26)/12</f>
        <v>0</v>
      </c>
    </row>
    <row r="26" spans="1:8" ht="51" customHeight="1" x14ac:dyDescent="0.25">
      <c r="A26" s="50" t="s">
        <v>37</v>
      </c>
      <c r="B26" s="51">
        <v>2.87</v>
      </c>
      <c r="D26" s="70" t="s">
        <v>38</v>
      </c>
      <c r="E26" s="70"/>
    </row>
    <row r="27" spans="1:8" ht="45.6" customHeight="1" x14ac:dyDescent="0.3">
      <c r="A27" s="50" t="s">
        <v>39</v>
      </c>
      <c r="B27" s="51">
        <v>3.58</v>
      </c>
      <c r="D27" s="69" t="s">
        <v>40</v>
      </c>
      <c r="E27" s="69"/>
      <c r="H27" s="41"/>
    </row>
    <row r="28" spans="1:8" x14ac:dyDescent="0.25">
      <c r="A28" s="50" t="s">
        <v>41</v>
      </c>
      <c r="B28" s="51">
        <v>7.74</v>
      </c>
      <c r="D28" s="69"/>
      <c r="E28" s="69"/>
    </row>
    <row r="29" spans="1:8" x14ac:dyDescent="0.25">
      <c r="A29" s="52" t="s">
        <v>25</v>
      </c>
      <c r="B29" s="51">
        <v>0</v>
      </c>
      <c r="D29" s="23"/>
      <c r="E29" s="64"/>
    </row>
    <row r="30" spans="1:8" x14ac:dyDescent="0.25">
      <c r="A30" s="50"/>
      <c r="B30" s="51"/>
      <c r="D30" s="23"/>
    </row>
    <row r="31" spans="1:8" x14ac:dyDescent="0.25">
      <c r="A31" s="61">
        <f>IF(D6=A2,0,
IF(D6=A3,0,
IF(D6=A4,-200.08,
IF(D6=A5,-400.18,
IF(D6=A6,-564.01,
IF(D6=A7,-161.11,
IF(D6=A8,-322.22,
IF(D6=A9,-455.95,
IF(D6=A10,-161.11,
IF(D6=A11,-322.22,
IF(D6=A12,-455.95,
IF(D6=A13,-200.08,
IF(D6=A14,-400.18,
IF(D6=A15,-564.01,
))))))))))))))</f>
        <v>0</v>
      </c>
      <c r="B31" s="51"/>
      <c r="D31" s="24"/>
    </row>
    <row r="32" spans="1:8" x14ac:dyDescent="0.25">
      <c r="A32" s="57">
        <f>IF(D6=A2,0,
IF(D6=A3,0,
IF(D6=A4,-204.46,
IF(D6=A5,-408.94,
IF(D6=A6,-576.36,
IF(D6=A7,-164.64,
IF(D6=A8,-329.28,
IF(D6=A9,-465.93,
IF(D6=A10,-164.64,
IF(D6=A11,-329.28,
IF(D6=A12,-465.93,
IF(D6=A13,-204.46,
IF(D6=A14,-408.94,
IF(D6=A15,-567.36,
))))))))))))))</f>
        <v>0</v>
      </c>
      <c r="B32" s="58"/>
      <c r="D32" s="24"/>
    </row>
    <row r="33" spans="1:4" x14ac:dyDescent="0.25">
      <c r="A33" s="59">
        <v>-24.72</v>
      </c>
      <c r="B33" s="58"/>
      <c r="D33" s="25"/>
    </row>
    <row r="34" spans="1:4" x14ac:dyDescent="0.25">
      <c r="A34" s="59">
        <v>-200</v>
      </c>
      <c r="B34" s="58"/>
      <c r="D34" s="24"/>
    </row>
    <row r="35" spans="1:4" x14ac:dyDescent="0.25">
      <c r="A35" s="52">
        <v>1</v>
      </c>
      <c r="B35" s="51"/>
      <c r="D35" s="23"/>
    </row>
    <row r="36" spans="1:4" x14ac:dyDescent="0.25">
      <c r="A36" s="49">
        <v>0.5</v>
      </c>
      <c r="B36" s="48">
        <v>40</v>
      </c>
      <c r="D36" s="23"/>
    </row>
    <row r="37" spans="1:4" x14ac:dyDescent="0.25">
      <c r="A37" s="49">
        <v>0.6</v>
      </c>
      <c r="B37" s="48">
        <v>48</v>
      </c>
      <c r="D37" s="23"/>
    </row>
    <row r="38" spans="1:4" x14ac:dyDescent="0.25">
      <c r="A38" s="49">
        <v>0.625</v>
      </c>
      <c r="B38" s="48">
        <v>50</v>
      </c>
      <c r="D38" s="23"/>
    </row>
    <row r="39" spans="1:4" x14ac:dyDescent="0.25">
      <c r="A39" s="49">
        <v>0.75</v>
      </c>
      <c r="B39" s="48">
        <v>60</v>
      </c>
      <c r="D39" s="23"/>
    </row>
    <row r="40" spans="1:4" x14ac:dyDescent="0.25">
      <c r="A40" s="49">
        <v>0.8</v>
      </c>
      <c r="B40" s="48">
        <v>64</v>
      </c>
      <c r="C40" s="2"/>
      <c r="D40" s="23"/>
    </row>
    <row r="41" spans="1:4" x14ac:dyDescent="0.25">
      <c r="A41" s="49">
        <v>0.875</v>
      </c>
      <c r="B41" s="48">
        <v>70</v>
      </c>
      <c r="C41" s="2"/>
      <c r="D41" s="23"/>
    </row>
    <row r="42" spans="1:4" x14ac:dyDescent="0.25">
      <c r="A42" s="42"/>
      <c r="B42" s="43"/>
      <c r="C42" s="2"/>
    </row>
    <row r="43" spans="1:4" x14ac:dyDescent="0.25">
      <c r="A43" s="42">
        <f>IF(E4=B36,(A32*0.5),
IF(E4=B37,(A32*0.6),
IF(E4=B38,(A32*0.625),
IF(E4=B39,(A32*0.75),
IF(E4=B40,(A32*0.8),
IF(E4=B41,(A32*0.875),
IF(E4=B34,(A32)
)))))))</f>
        <v>0</v>
      </c>
      <c r="B43" s="44" t="s">
        <v>42</v>
      </c>
      <c r="C43" s="2"/>
      <c r="D43" s="26"/>
    </row>
    <row r="44" spans="1:4" x14ac:dyDescent="0.25">
      <c r="A44" s="45">
        <f>IF(E4=B36,(E13*0.5),
IF(E4=B37,(E13*0.6),
IF(E4=B38,(E13*0.625),
IF(E4=B39,(E13*0.75),
IF(E4=B40,(E13*0.8),
IF(E4=B41,(E13*0.875),
IF(E4=0,-(E13)
)))))))</f>
        <v>0</v>
      </c>
      <c r="B44" s="46" t="s">
        <v>43</v>
      </c>
      <c r="C44" s="2"/>
    </row>
    <row r="45" spans="1:4" x14ac:dyDescent="0.25">
      <c r="A45" s="42">
        <f>IF(E4=B36,(A34*0.5),
IF(E4=B37,(A34*0.6),
IF(E4=B38,(A34*0.625),
IF(E4=B39,(A34*0.75),
IF(E4=B40,(A34*0.8),
IF(E4=B41,(A34*0.875),
IF(E4=B34,(A34),
)))))))</f>
        <v>-200</v>
      </c>
      <c r="B45" s="44" t="s">
        <v>44</v>
      </c>
      <c r="C45" s="2"/>
      <c r="D45" s="27"/>
    </row>
    <row r="46" spans="1:4" x14ac:dyDescent="0.25">
      <c r="A46" s="55"/>
      <c r="B46" s="56"/>
      <c r="C46" s="2"/>
      <c r="D46" s="27"/>
    </row>
    <row r="47" spans="1:4" x14ac:dyDescent="0.25">
      <c r="A47" s="47">
        <f>IF(E4=B36,(A33*0.5),
IF(E4=B37,(A33*0.6),
IF(E4=B38,(A33*0.625),
IF(E4=B39,(A33*0.75),
IF(E4=B40,(A33*0.8),
IF(E4=B41,(A33*0.875),
IF(E4=B34,(A33)
)))))))</f>
        <v>-24.72</v>
      </c>
      <c r="B47" s="45"/>
      <c r="C47" s="2"/>
      <c r="D47" s="27"/>
    </row>
    <row r="48" spans="1:4" x14ac:dyDescent="0.25">
      <c r="A48" s="47">
        <f>IF(AND(E13&gt;0,E13&lt;21.57),A44,A47)</f>
        <v>-24.72</v>
      </c>
      <c r="B48" s="45"/>
      <c r="C48" s="2"/>
      <c r="D48" s="27"/>
    </row>
    <row r="49" spans="1:4" x14ac:dyDescent="0.25">
      <c r="A49" s="61">
        <f>IF(E4=B36,(A31*0.5),
IF(E4=B37,(A31*0.6),
IF(E4=B38,(A31*0.625),
IF(E4=B39,(A31*0.75),
IF(E4=B40,(A31*0.8),
IF(E4=B41,(A31*0.875),
IF(E4=B34,(A31)
)))))))</f>
        <v>0</v>
      </c>
      <c r="C49" s="2"/>
      <c r="D49" s="28"/>
    </row>
    <row r="50" spans="1:4" x14ac:dyDescent="0.25">
      <c r="C50" s="2"/>
    </row>
    <row r="51" spans="1:4" ht="12" customHeight="1" x14ac:dyDescent="0.25">
      <c r="C51" s="2"/>
      <c r="D51" s="29"/>
    </row>
    <row r="52" spans="1:4" x14ac:dyDescent="0.25">
      <c r="C52" s="2"/>
    </row>
    <row r="53" spans="1:4" x14ac:dyDescent="0.25">
      <c r="C53" s="2"/>
    </row>
    <row r="54" spans="1:4" x14ac:dyDescent="0.25">
      <c r="C54" s="2"/>
    </row>
    <row r="55" spans="1:4" x14ac:dyDescent="0.25">
      <c r="C55" s="2"/>
    </row>
    <row r="56" spans="1:4" x14ac:dyDescent="0.25">
      <c r="C56" s="2"/>
    </row>
    <row r="57" spans="1:4" x14ac:dyDescent="0.25">
      <c r="C57" s="2"/>
    </row>
    <row r="58" spans="1:4" x14ac:dyDescent="0.25">
      <c r="C58" s="2"/>
    </row>
    <row r="59" spans="1:4" x14ac:dyDescent="0.25">
      <c r="C59" s="2"/>
    </row>
    <row r="60" spans="1:4" x14ac:dyDescent="0.25">
      <c r="C60" s="2"/>
    </row>
    <row r="61" spans="1:4" x14ac:dyDescent="0.25">
      <c r="C61" s="2"/>
    </row>
    <row r="62" spans="1:4" x14ac:dyDescent="0.25">
      <c r="C62" s="2"/>
    </row>
    <row r="63" spans="1:4" x14ac:dyDescent="0.25">
      <c r="C63" s="2"/>
    </row>
    <row r="64" spans="1:4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</sheetData>
  <sheetProtection algorithmName="SHA-512" hashValue="Zf1w1iN1m6wPhie+e3SARMILGqUvl8+YGLd4nZqbY0yuVACXyQmoV2G1jOjQe/1XFNdE2LHVYcKVj9g4k21p0w==" saltValue="5DY6C3GC0sTfUeFHn0/wQg==" spinCount="100000" sheet="1" objects="1" scenarios="1" selectLockedCells="1"/>
  <mergeCells count="3">
    <mergeCell ref="D27:E28"/>
    <mergeCell ref="D26:E26"/>
    <mergeCell ref="D1:E1"/>
  </mergeCells>
  <phoneticPr fontId="1" type="noConversion"/>
  <conditionalFormatting sqref="E23">
    <cfRule type="cellIs" dxfId="6" priority="5" operator="lessThan">
      <formula>1</formula>
    </cfRule>
    <cfRule type="cellIs" dxfId="5" priority="6" operator="greaterThan">
      <formula>0</formula>
    </cfRule>
    <cfRule type="cellIs" dxfId="4" priority="7" operator="lessThan">
      <formula>0</formula>
    </cfRule>
  </conditionalFormatting>
  <conditionalFormatting sqref="E24">
    <cfRule type="cellIs" dxfId="3" priority="2" operator="equal">
      <formula>0</formula>
    </cfRule>
    <cfRule type="cellIs" dxfId="2" priority="3" operator="lessThan">
      <formula>1</formula>
    </cfRule>
    <cfRule type="cellIs" dxfId="1" priority="4" operator="greaterThan">
      <formula>0</formula>
    </cfRule>
  </conditionalFormatting>
  <conditionalFormatting sqref="E18">
    <cfRule type="cellIs" dxfId="0" priority="1" operator="lessThan">
      <formula>1</formula>
    </cfRule>
  </conditionalFormatting>
  <dataValidations xWindow="120" yWindow="270" count="5">
    <dataValidation type="list" allowBlank="1" showErrorMessage="1" error="Please reselect an option by clicking &quot;CANCEL&quot; on this pop up and reselecting an option from the drop down menu." prompt="Please use the drop down button to scroll through all selections." sqref="D6" xr:uid="{00000000-0002-0000-0000-000000000000}">
      <formula1>MEDINS</formula1>
    </dataValidation>
    <dataValidation type="list" allowBlank="1" showInputMessage="1" showErrorMessage="1" error="Please reselect an option by clicking &quot;CANCEL&quot; on this pop up and reselecting an option from the drop down menu." sqref="D13" xr:uid="{00000000-0002-0000-0000-000001000000}">
      <formula1>DENTIST</formula1>
    </dataValidation>
    <dataValidation type="list" allowBlank="1" showInputMessage="1" showErrorMessage="1" error="Please reselect an option by clicking &quot;CANCEL&quot; on this pop up and reselecting an option from the drop down menu." sqref="D18" xr:uid="{00000000-0002-0000-0000-000002000000}">
      <formula1>Viz</formula1>
    </dataValidation>
    <dataValidation type="list" allowBlank="1" showInputMessage="1" showErrorMessage="1" sqref="E4" xr:uid="{00000000-0002-0000-0000-000003000000}">
      <formula1>PT</formula1>
    </dataValidation>
    <dataValidation type="list" showInputMessage="1" showErrorMessage="1" sqref="E3" xr:uid="{00000000-0002-0000-0000-000004000000}">
      <formula1>"CFI,SEIU,TEAMSTERS,EXEMPT"</formula1>
    </dataValidation>
  </dataValidations>
  <pageMargins left="0.25" right="0.25" top="0.75" bottom="0.75" header="0.3" footer="0.3"/>
  <pageSetup scale="94" orientation="landscape" r:id="rId1"/>
  <headerFooter alignWithMargins="0"/>
  <drawing r:id="rId2"/>
  <legacyDrawing r:id="rId3"/>
  <webPublishItems count="1">
    <webPublishItem id="3310" divId="testbenefits calculator 2010_3310" sourceType="sheet" destinationFile="I:\Benefits Calculator 2011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938341C4A89F4893ACF4F4BBB5A9A0" ma:contentTypeVersion="3" ma:contentTypeDescription="Create a new document." ma:contentTypeScope="" ma:versionID="de894c43081793e39155e41daaf2d03d">
  <xsd:schema xmlns:xsd="http://www.w3.org/2001/XMLSchema" xmlns:xs="http://www.w3.org/2001/XMLSchema" xmlns:p="http://schemas.microsoft.com/office/2006/metadata/properties" xmlns:ns2="bbf1fe81-2ea2-410e-b23c-851b7109d968" targetNamespace="http://schemas.microsoft.com/office/2006/metadata/properties" ma:root="true" ma:fieldsID="51550c50d0f3c021408fa1b4bbe22a19" ns2:_="">
    <xsd:import namespace="bbf1fe81-2ea2-410e-b23c-851b7109d968"/>
    <xsd:element name="properties">
      <xsd:complexType>
        <xsd:sequence>
          <xsd:element name="documentManagement">
            <xsd:complexType>
              <xsd:all>
                <xsd:element ref="ns2:Distribu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1fe81-2ea2-410e-b23c-851b7109d968" elementFormDefault="qualified">
    <xsd:import namespace="http://schemas.microsoft.com/office/2006/documentManagement/types"/>
    <xsd:import namespace="http://schemas.microsoft.com/office/infopath/2007/PartnerControls"/>
    <xsd:element name="Distribution" ma:index="8" nillable="true" ma:displayName="Distribution" ma:format="Dropdown" ma:internalName="Distribution">
      <xsd:simpleType>
        <xsd:restriction base="dms:Choice">
          <xsd:enumeration value="Internal HR"/>
          <xsd:enumeration value="Courtwide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tribution xmlns="bbf1fe81-2ea2-410e-b23c-851b7109d968" xsi:nil="true"/>
  </documentManagement>
</p:properties>
</file>

<file path=customXml/itemProps1.xml><?xml version="1.0" encoding="utf-8"?>
<ds:datastoreItem xmlns:ds="http://schemas.openxmlformats.org/officeDocument/2006/customXml" ds:itemID="{309E5A2B-7C86-41C5-A030-444FF40088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C96F15-DA65-4C32-B063-A15EFA220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1fe81-2ea2-410e-b23c-851b7109d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F588F-BA0C-4FD0-9623-7C4EEC7A66E5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bbf1fe81-2ea2-410e-b23c-851b7109d96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DENTIST</vt:lpstr>
      <vt:lpstr>MEDINS</vt:lpstr>
      <vt:lpstr>Sheet1!Print_Area</vt:lpstr>
      <vt:lpstr>PT</vt:lpstr>
      <vt:lpstr>Viz</vt:lpstr>
    </vt:vector>
  </TitlesOfParts>
  <Company>County of San Bernardino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Secured</cp:lastModifiedBy>
  <cp:revision/>
  <dcterms:created xsi:type="dcterms:W3CDTF">2008-05-28T17:16:56Z</dcterms:created>
  <dcterms:modified xsi:type="dcterms:W3CDTF">2020-08-10T22:26:30Z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0x0101002C938341C4A89F4893ACF4F4BBB5A9A0</vt:lpwstr>
  </property>
</Properties>
</file>